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6" windowHeight="7548"/>
  </bookViews>
  <sheets>
    <sheet name="Sheet1" sheetId="1" r:id="rId1"/>
    <sheet name="Sheet2" sheetId="2" r:id="rId2"/>
  </sheets>
  <definedNames>
    <definedName name="_xlnm.Print_Area" localSheetId="0">Sheet1!$A$1:$R$41</definedName>
  </definedNames>
  <calcPr calcId="145621"/>
</workbook>
</file>

<file path=xl/calcChain.xml><?xml version="1.0" encoding="utf-8"?>
<calcChain xmlns="http://schemas.openxmlformats.org/spreadsheetml/2006/main">
  <c r="N41" i="1"/>
  <c r="N40"/>
  <c r="B31"/>
  <c r="H16"/>
  <c r="J8"/>
  <c r="I8"/>
  <c r="H8"/>
  <c r="G8"/>
  <c r="P33"/>
  <c r="P32"/>
  <c r="P31"/>
  <c r="P30"/>
  <c r="P25"/>
  <c r="P24"/>
  <c r="P23"/>
  <c r="P22"/>
  <c r="P21"/>
  <c r="R21"/>
  <c r="P19"/>
  <c r="P18"/>
  <c r="R18"/>
  <c r="P11"/>
  <c r="D33"/>
  <c r="N32"/>
  <c r="G31"/>
  <c r="F31"/>
  <c r="N31"/>
  <c r="N15"/>
  <c r="Q15"/>
  <c r="Q22"/>
  <c r="G30"/>
  <c r="F30"/>
  <c r="F37"/>
  <c r="B37"/>
  <c r="C37"/>
  <c r="D22"/>
  <c r="D37"/>
  <c r="E22"/>
  <c r="E37"/>
  <c r="G19"/>
  <c r="N19"/>
  <c r="G33"/>
  <c r="G37"/>
  <c r="H37"/>
  <c r="I37"/>
  <c r="J37"/>
  <c r="K37"/>
  <c r="N11"/>
  <c r="B12"/>
  <c r="H12"/>
  <c r="N12"/>
  <c r="N13"/>
  <c r="N14"/>
  <c r="Q14"/>
  <c r="G16"/>
  <c r="N18"/>
  <c r="Q18"/>
  <c r="N20"/>
  <c r="N21"/>
  <c r="N23"/>
  <c r="N24"/>
  <c r="N25"/>
  <c r="N26"/>
  <c r="N27"/>
  <c r="N33"/>
  <c r="O35"/>
  <c r="O40"/>
  <c r="B8"/>
  <c r="C8"/>
  <c r="D8"/>
  <c r="E8"/>
  <c r="F8"/>
  <c r="K8"/>
  <c r="L8"/>
  <c r="Q11"/>
  <c r="Q21"/>
  <c r="R39"/>
  <c r="R38"/>
  <c r="R37"/>
  <c r="R33"/>
  <c r="R31"/>
  <c r="P8"/>
  <c r="N16"/>
  <c r="N30"/>
  <c r="Q30"/>
  <c r="L37"/>
  <c r="N35"/>
  <c r="N8"/>
  <c r="R8"/>
  <c r="Q8"/>
</calcChain>
</file>

<file path=xl/sharedStrings.xml><?xml version="1.0" encoding="utf-8"?>
<sst xmlns="http://schemas.openxmlformats.org/spreadsheetml/2006/main" count="52" uniqueCount="52">
  <si>
    <t>Healthwatch Rutland CIC 2015/16</t>
  </si>
  <si>
    <t>April</t>
  </si>
  <si>
    <t>May</t>
  </si>
  <si>
    <t>June</t>
  </si>
  <si>
    <t>July</t>
  </si>
  <si>
    <t>August</t>
  </si>
  <si>
    <t>Sept</t>
  </si>
  <si>
    <t>Oct</t>
  </si>
  <si>
    <t>Nov</t>
  </si>
  <si>
    <t>Dec</t>
  </si>
  <si>
    <t>Jan</t>
  </si>
  <si>
    <t>Feb</t>
  </si>
  <si>
    <t>March</t>
  </si>
  <si>
    <t>to DATE</t>
  </si>
  <si>
    <t>Budget</t>
  </si>
  <si>
    <t>Budget YTD</t>
  </si>
  <si>
    <t>Diff +/- FULL YEAR</t>
  </si>
  <si>
    <t>Diff +/- year to date</t>
  </si>
  <si>
    <t xml:space="preserve">Management Accounts </t>
  </si>
  <si>
    <t>Income:</t>
  </si>
  <si>
    <t>Rutland CC per quarter</t>
  </si>
  <si>
    <t>ELRCCG</t>
  </si>
  <si>
    <t>VAT repay</t>
  </si>
  <si>
    <t>Total Income (includes VAT repay to date)</t>
  </si>
  <si>
    <t>Expenditure</t>
  </si>
  <si>
    <t xml:space="preserve">Signposting </t>
  </si>
  <si>
    <t>Staff costs (including on-costs)</t>
  </si>
  <si>
    <t>Chief Executive gross pay</t>
  </si>
  <si>
    <t>Administrator gross pay</t>
  </si>
  <si>
    <t>telephone - Axis</t>
  </si>
  <si>
    <t>mobile -o2</t>
  </si>
  <si>
    <t>Web Hosting chgs - 123Reg</t>
  </si>
  <si>
    <t xml:space="preserve">Audit </t>
  </si>
  <si>
    <t>Bookkeeping costs</t>
  </si>
  <si>
    <t>Events &amp; Meeting costs</t>
  </si>
  <si>
    <t>Advertising, Publicity</t>
  </si>
  <si>
    <t>Total costs</t>
  </si>
  <si>
    <t>Contingency</t>
  </si>
  <si>
    <t>Dementia Fund</t>
  </si>
  <si>
    <t>Expense Donation JF</t>
  </si>
  <si>
    <t>Payroll Lamin &amp; White plus SAGE cost</t>
  </si>
  <si>
    <t>Fixed Non Staff Costs 2015-16</t>
  </si>
  <si>
    <t xml:space="preserve">Stationery/Postage ( includes printing costs) </t>
  </si>
  <si>
    <t>nil</t>
  </si>
  <si>
    <t>Website</t>
  </si>
  <si>
    <t>Insurance - CC &amp; PI</t>
  </si>
  <si>
    <t>Variable Costs 2015-16</t>
  </si>
  <si>
    <t xml:space="preserve">Annual Report </t>
  </si>
  <si>
    <t>Premises Voluntary Action Rutland Quarterly RENT</t>
  </si>
  <si>
    <t xml:space="preserve">Training ( incl DBS) </t>
  </si>
  <si>
    <t xml:space="preserve">Volunteer Expenses </t>
  </si>
  <si>
    <t xml:space="preserve">Staff Travel 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</si>
</sst>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30"/>
      <name val="Calibri"/>
      <family val="2"/>
    </font>
    <font>
      <b/>
      <sz val="11"/>
      <color indexed="30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2"/>
      <color indexed="10"/>
      <name val="Calibri"/>
      <family val="2"/>
    </font>
    <font>
      <sz val="11"/>
      <color indexed="10"/>
      <name val="Calibri"/>
      <family val="2"/>
    </font>
    <font>
      <b/>
      <u/>
      <sz val="11"/>
      <color indexed="10"/>
      <name val="Calibri"/>
      <family val="2"/>
    </font>
    <font>
      <b/>
      <sz val="12"/>
      <color indexed="8"/>
      <name val="Calibri"/>
      <family val="2"/>
    </font>
    <font>
      <b/>
      <u/>
      <sz val="12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u/>
      <sz val="12"/>
      <color indexed="10"/>
      <name val="Calibri"/>
      <family val="2"/>
    </font>
    <font>
      <b/>
      <sz val="11"/>
      <color indexed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4" borderId="1" applyNumberFormat="0" applyFont="0" applyAlignment="0" applyProtection="0"/>
  </cellStyleXfs>
  <cellXfs count="81">
    <xf numFmtId="0" fontId="0" fillId="0" borderId="0" xfId="0"/>
    <xf numFmtId="0" fontId="0" fillId="2" borderId="0" xfId="0" applyFill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8" fillId="4" borderId="1" xfId="1" applyFont="1" applyAlignment="1">
      <alignment horizontal="left"/>
    </xf>
    <xf numFmtId="0" fontId="3" fillId="4" borderId="1" xfId="1" applyFont="1" applyAlignment="1">
      <alignment horizontal="left"/>
    </xf>
    <xf numFmtId="0" fontId="9" fillId="0" borderId="0" xfId="0" applyFont="1"/>
    <xf numFmtId="0" fontId="10" fillId="0" borderId="0" xfId="0" applyFont="1"/>
    <xf numFmtId="0" fontId="10" fillId="2" borderId="0" xfId="0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3" fontId="16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left"/>
    </xf>
    <xf numFmtId="4" fontId="16" fillId="0" borderId="0" xfId="0" applyNumberFormat="1" applyFont="1"/>
    <xf numFmtId="0" fontId="16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6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center"/>
    </xf>
    <xf numFmtId="3" fontId="0" fillId="0" borderId="0" xfId="0" applyNumberFormat="1" applyAlignment="1">
      <alignment horizontal="left"/>
    </xf>
    <xf numFmtId="3" fontId="14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left"/>
    </xf>
    <xf numFmtId="3" fontId="0" fillId="0" borderId="0" xfId="0" applyNumberFormat="1" applyFont="1" applyAlignment="1">
      <alignment horizontal="left"/>
    </xf>
    <xf numFmtId="3" fontId="4" fillId="0" borderId="0" xfId="0" applyNumberFormat="1" applyFont="1"/>
    <xf numFmtId="3" fontId="0" fillId="0" borderId="0" xfId="0" applyNumberFormat="1"/>
    <xf numFmtId="3" fontId="15" fillId="0" borderId="0" xfId="0" applyNumberFormat="1" applyFont="1" applyAlignment="1">
      <alignment horizontal="left"/>
    </xf>
    <xf numFmtId="3" fontId="14" fillId="0" borderId="0" xfId="0" applyNumberFormat="1" applyFont="1"/>
    <xf numFmtId="3" fontId="0" fillId="2" borderId="0" xfId="0" applyNumberFormat="1" applyFill="1" applyAlignment="1">
      <alignment horizontal="left"/>
    </xf>
    <xf numFmtId="3" fontId="0" fillId="2" borderId="0" xfId="0" applyNumberFormat="1" applyFont="1" applyFill="1" applyAlignment="1">
      <alignment horizontal="left"/>
    </xf>
    <xf numFmtId="3" fontId="0" fillId="2" borderId="0" xfId="0" applyNumberFormat="1" applyFill="1"/>
    <xf numFmtId="3" fontId="8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3" fontId="18" fillId="0" borderId="0" xfId="0" applyNumberFormat="1" applyFont="1" applyAlignment="1">
      <alignment horizontal="right"/>
    </xf>
    <xf numFmtId="0" fontId="19" fillId="0" borderId="0" xfId="0" applyFont="1"/>
    <xf numFmtId="3" fontId="19" fillId="0" borderId="0" xfId="0" applyNumberFormat="1" applyFont="1" applyAlignment="1">
      <alignment horizontal="left"/>
    </xf>
    <xf numFmtId="3" fontId="19" fillId="0" borderId="0" xfId="0" applyNumberFormat="1" applyFont="1"/>
    <xf numFmtId="3" fontId="8" fillId="0" borderId="0" xfId="0" applyNumberFormat="1" applyFont="1" applyAlignment="1">
      <alignment horizontal="center"/>
    </xf>
    <xf numFmtId="4" fontId="19" fillId="0" borderId="0" xfId="0" applyNumberFormat="1" applyFont="1" applyAlignment="1">
      <alignment horizontal="left"/>
    </xf>
    <xf numFmtId="4" fontId="8" fillId="0" borderId="0" xfId="0" applyNumberFormat="1" applyFont="1"/>
    <xf numFmtId="0" fontId="8" fillId="0" borderId="0" xfId="0" applyFont="1"/>
    <xf numFmtId="0" fontId="20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3" fontId="18" fillId="2" borderId="0" xfId="0" applyNumberFormat="1" applyFont="1" applyFill="1" applyAlignment="1">
      <alignment horizontal="right"/>
    </xf>
    <xf numFmtId="0" fontId="21" fillId="2" borderId="0" xfId="0" applyFont="1" applyFill="1"/>
    <xf numFmtId="3" fontId="17" fillId="0" borderId="0" xfId="0" applyNumberFormat="1" applyFont="1" applyAlignment="1">
      <alignment horizontal="left"/>
    </xf>
    <xf numFmtId="0" fontId="22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3" fillId="0" borderId="0" xfId="0" applyFont="1"/>
    <xf numFmtId="0" fontId="1" fillId="0" borderId="0" xfId="0" applyFont="1"/>
    <xf numFmtId="0" fontId="23" fillId="0" borderId="0" xfId="0" applyFont="1"/>
    <xf numFmtId="3" fontId="3" fillId="0" borderId="0" xfId="0" applyNumberFormat="1" applyFont="1"/>
    <xf numFmtId="0" fontId="19" fillId="2" borderId="0" xfId="0" applyFont="1" applyFill="1"/>
    <xf numFmtId="3" fontId="19" fillId="2" borderId="0" xfId="0" applyNumberFormat="1" applyFont="1" applyFill="1" applyAlignment="1">
      <alignment horizontal="left"/>
    </xf>
    <xf numFmtId="3" fontId="19" fillId="2" borderId="0" xfId="0" applyNumberFormat="1" applyFont="1" applyFill="1"/>
    <xf numFmtId="4" fontId="19" fillId="2" borderId="0" xfId="0" applyNumberFormat="1" applyFont="1" applyFill="1" applyAlignment="1">
      <alignment horizontal="left"/>
    </xf>
    <xf numFmtId="0" fontId="24" fillId="0" borderId="0" xfId="0" applyFont="1"/>
    <xf numFmtId="3" fontId="24" fillId="0" borderId="0" xfId="0" applyNumberFormat="1" applyFont="1" applyAlignment="1">
      <alignment horizontal="left"/>
    </xf>
    <xf numFmtId="3" fontId="5" fillId="0" borderId="0" xfId="0" applyNumberFormat="1" applyFont="1" applyFill="1" applyAlignment="1">
      <alignment horizontal="center"/>
    </xf>
    <xf numFmtId="3" fontId="16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18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left"/>
    </xf>
    <xf numFmtId="3" fontId="18" fillId="3" borderId="0" xfId="0" applyNumberFormat="1" applyFont="1" applyFill="1" applyAlignment="1">
      <alignment horizontal="right"/>
    </xf>
    <xf numFmtId="3" fontId="5" fillId="3" borderId="0" xfId="0" applyNumberFormat="1" applyFont="1" applyFill="1" applyAlignment="1">
      <alignment horizontal="center"/>
    </xf>
    <xf numFmtId="3" fontId="16" fillId="3" borderId="0" xfId="0" applyNumberFormat="1" applyFont="1" applyFill="1" applyAlignment="1">
      <alignment horizontal="center"/>
    </xf>
    <xf numFmtId="3" fontId="23" fillId="3" borderId="0" xfId="0" applyNumberFormat="1" applyFont="1" applyFill="1" applyAlignment="1">
      <alignment horizontal="right"/>
    </xf>
    <xf numFmtId="3" fontId="8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18" fillId="3" borderId="0" xfId="0" applyNumberFormat="1" applyFont="1" applyFill="1" applyAlignment="1">
      <alignment horizontal="center"/>
    </xf>
    <xf numFmtId="3" fontId="23" fillId="3" borderId="0" xfId="0" applyNumberFormat="1" applyFont="1" applyFill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5"/>
  <sheetViews>
    <sheetView tabSelected="1" topLeftCell="A6" zoomScaleNormal="100" workbookViewId="0">
      <selection activeCell="H44" sqref="H44"/>
    </sheetView>
  </sheetViews>
  <sheetFormatPr defaultRowHeight="14.4"/>
  <cols>
    <col min="1" max="1" width="50.44140625" style="8" customWidth="1"/>
    <col min="2" max="3" width="9.109375" style="24" customWidth="1"/>
    <col min="4" max="4" width="9.109375" style="30" customWidth="1"/>
    <col min="5" max="10" width="9.109375" style="32" customWidth="1"/>
    <col min="11" max="13" width="9.109375" style="32" hidden="1" customWidth="1"/>
    <col min="14" max="14" width="9.109375" style="40" customWidth="1"/>
    <col min="15" max="16" width="9.109375" style="27" customWidth="1"/>
    <col min="17" max="17" width="20.33203125" style="3" customWidth="1"/>
    <col min="18" max="18" width="16.6640625" style="20" customWidth="1"/>
  </cols>
  <sheetData>
    <row r="1" spans="1:21" ht="15.6">
      <c r="A1" s="11" t="s">
        <v>0</v>
      </c>
      <c r="B1" s="29" t="s">
        <v>1</v>
      </c>
      <c r="C1" s="29" t="s">
        <v>2</v>
      </c>
      <c r="D1" s="53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31" t="s">
        <v>9</v>
      </c>
      <c r="K1" s="31" t="s">
        <v>10</v>
      </c>
      <c r="L1" s="31" t="s">
        <v>11</v>
      </c>
      <c r="M1" s="31" t="s">
        <v>12</v>
      </c>
      <c r="N1" s="40" t="s">
        <v>13</v>
      </c>
      <c r="O1" s="26" t="s">
        <v>14</v>
      </c>
      <c r="P1" s="26" t="s">
        <v>15</v>
      </c>
      <c r="Q1" s="2" t="s">
        <v>16</v>
      </c>
      <c r="R1" s="19" t="s">
        <v>17</v>
      </c>
    </row>
    <row r="2" spans="1:21" ht="15.6">
      <c r="A2" s="11" t="s">
        <v>18</v>
      </c>
      <c r="P2" s="55"/>
      <c r="Q2" s="56"/>
      <c r="R2" s="23"/>
    </row>
    <row r="3" spans="1:21" ht="15.6">
      <c r="A3" s="12" t="s">
        <v>19</v>
      </c>
    </row>
    <row r="4" spans="1:21">
      <c r="A4" s="13" t="s">
        <v>20</v>
      </c>
      <c r="B4" s="24">
        <v>16250</v>
      </c>
      <c r="E4" s="32">
        <v>16250</v>
      </c>
      <c r="G4" s="32">
        <v>16250</v>
      </c>
    </row>
    <row r="5" spans="1:21">
      <c r="A5" s="13" t="s">
        <v>39</v>
      </c>
      <c r="H5" s="32">
        <v>610</v>
      </c>
    </row>
    <row r="6" spans="1:21">
      <c r="A6" s="13" t="s">
        <v>21</v>
      </c>
    </row>
    <row r="7" spans="1:21">
      <c r="A7" s="13" t="s">
        <v>22</v>
      </c>
      <c r="B7" s="24">
        <v>701.58</v>
      </c>
      <c r="G7" s="32">
        <v>314.25</v>
      </c>
      <c r="I7" s="32">
        <v>404</v>
      </c>
    </row>
    <row r="8" spans="1:21" s="13" customFormat="1" ht="15.6">
      <c r="A8" s="11" t="s">
        <v>23</v>
      </c>
      <c r="B8" s="33">
        <f t="shared" ref="B8:J8" si="0">SUM(B4:B7)</f>
        <v>16951.580000000002</v>
      </c>
      <c r="C8" s="33">
        <f t="shared" si="0"/>
        <v>0</v>
      </c>
      <c r="D8" s="33">
        <f t="shared" si="0"/>
        <v>0</v>
      </c>
      <c r="E8" s="33">
        <f t="shared" si="0"/>
        <v>16250</v>
      </c>
      <c r="F8" s="33">
        <f t="shared" si="0"/>
        <v>0</v>
      </c>
      <c r="G8" s="33">
        <f t="shared" si="0"/>
        <v>16564.25</v>
      </c>
      <c r="H8" s="33">
        <f t="shared" si="0"/>
        <v>610</v>
      </c>
      <c r="I8" s="33">
        <f t="shared" si="0"/>
        <v>404</v>
      </c>
      <c r="J8" s="33">
        <f t="shared" si="0"/>
        <v>0</v>
      </c>
      <c r="K8" s="34">
        <f>K4</f>
        <v>0</v>
      </c>
      <c r="L8" s="34">
        <f>L4</f>
        <v>0</v>
      </c>
      <c r="M8" s="34"/>
      <c r="N8" s="40">
        <f>SUM(B8:L8)</f>
        <v>50779.83</v>
      </c>
      <c r="O8" s="15">
        <v>65000</v>
      </c>
      <c r="P8" s="15">
        <f>O8/4*2</f>
        <v>32500</v>
      </c>
      <c r="Q8" s="16">
        <f>O8-N8</f>
        <v>14220.169999999998</v>
      </c>
      <c r="R8" s="21">
        <f>N8-P8</f>
        <v>18279.830000000002</v>
      </c>
      <c r="S8" s="18"/>
      <c r="T8" s="18"/>
      <c r="U8" s="18"/>
    </row>
    <row r="9" spans="1:21" s="1" customFormat="1">
      <c r="A9" s="9"/>
      <c r="B9" s="35"/>
      <c r="C9" s="35"/>
      <c r="D9" s="36"/>
      <c r="E9" s="37"/>
      <c r="F9" s="37"/>
      <c r="G9" s="37"/>
      <c r="H9" s="37"/>
      <c r="I9" s="37"/>
      <c r="J9" s="37"/>
      <c r="K9" s="37"/>
      <c r="L9" s="37"/>
      <c r="M9" s="37"/>
      <c r="N9" s="51"/>
      <c r="O9" s="28"/>
      <c r="P9" s="28"/>
      <c r="Q9" s="4"/>
      <c r="R9" s="22"/>
    </row>
    <row r="10" spans="1:21" ht="15.6">
      <c r="A10" s="54" t="s">
        <v>24</v>
      </c>
      <c r="N10" s="73"/>
      <c r="O10" s="74"/>
      <c r="P10" s="68"/>
    </row>
    <row r="11" spans="1:21" ht="15.6">
      <c r="A11" s="7" t="s">
        <v>26</v>
      </c>
      <c r="B11" s="25"/>
      <c r="C11" s="25"/>
      <c r="D11" s="25"/>
      <c r="E11" s="34"/>
      <c r="F11" s="34"/>
      <c r="G11" s="34"/>
      <c r="H11" s="34"/>
      <c r="I11" s="34"/>
      <c r="J11" s="34"/>
      <c r="K11" s="34"/>
      <c r="L11" s="34"/>
      <c r="M11" s="34"/>
      <c r="N11" s="73">
        <f t="shared" ref="N11:N16" si="1">SUM(B11:M11)</f>
        <v>0</v>
      </c>
      <c r="O11" s="75">
        <v>42066</v>
      </c>
      <c r="P11" s="69">
        <f>O11/12*9</f>
        <v>31549.5</v>
      </c>
      <c r="Q11" s="25">
        <f>O11-N11</f>
        <v>42066</v>
      </c>
    </row>
    <row r="12" spans="1:21">
      <c r="A12" s="13" t="s">
        <v>27</v>
      </c>
      <c r="B12" s="25">
        <f>2500+251.71</f>
        <v>2751.71</v>
      </c>
      <c r="C12" s="25">
        <v>2751.71</v>
      </c>
      <c r="D12" s="25">
        <v>2751.71</v>
      </c>
      <c r="E12" s="34">
        <v>2751.71</v>
      </c>
      <c r="F12" s="34">
        <v>2751.71</v>
      </c>
      <c r="G12" s="34">
        <v>2752</v>
      </c>
      <c r="H12" s="34">
        <f>2596.05+264.97</f>
        <v>2861.0200000000004</v>
      </c>
      <c r="I12" s="34"/>
      <c r="J12" s="34"/>
      <c r="K12" s="34"/>
      <c r="L12" s="34"/>
      <c r="M12" s="34"/>
      <c r="N12" s="73">
        <f t="shared" si="1"/>
        <v>19371.57</v>
      </c>
      <c r="O12" s="75"/>
      <c r="P12" s="69"/>
      <c r="Q12" s="14"/>
    </row>
    <row r="13" spans="1:21">
      <c r="A13" s="59" t="s">
        <v>28</v>
      </c>
      <c r="B13" s="25">
        <v>0</v>
      </c>
      <c r="C13" s="25">
        <v>0</v>
      </c>
      <c r="D13" s="25">
        <v>0</v>
      </c>
      <c r="E13" s="34"/>
      <c r="F13" s="34"/>
      <c r="G13" s="34">
        <v>630</v>
      </c>
      <c r="H13" s="34">
        <v>969</v>
      </c>
      <c r="I13" s="34">
        <v>945</v>
      </c>
      <c r="J13" s="34">
        <v>1035</v>
      </c>
      <c r="K13" s="34"/>
      <c r="L13" s="34"/>
      <c r="M13" s="34"/>
      <c r="N13" s="73">
        <f t="shared" si="1"/>
        <v>3579</v>
      </c>
      <c r="O13" s="75"/>
      <c r="P13" s="69"/>
      <c r="Q13" s="14"/>
    </row>
    <row r="14" spans="1:21">
      <c r="A14" s="41" t="s">
        <v>33</v>
      </c>
      <c r="B14" s="24">
        <v>100</v>
      </c>
      <c r="C14" s="24">
        <v>100</v>
      </c>
      <c r="D14" s="30">
        <v>100</v>
      </c>
      <c r="E14" s="32">
        <v>100</v>
      </c>
      <c r="F14" s="32">
        <v>100</v>
      </c>
      <c r="G14" s="32">
        <v>100</v>
      </c>
      <c r="H14" s="32">
        <v>100</v>
      </c>
      <c r="I14" s="32">
        <v>100</v>
      </c>
      <c r="J14" s="32">
        <v>100</v>
      </c>
      <c r="N14" s="73">
        <f t="shared" si="1"/>
        <v>900</v>
      </c>
      <c r="O14" s="74"/>
      <c r="P14" s="68">
        <v>250</v>
      </c>
      <c r="Q14" s="39">
        <f>O14-N14</f>
        <v>-900</v>
      </c>
    </row>
    <row r="15" spans="1:21">
      <c r="A15" s="41" t="s">
        <v>51</v>
      </c>
      <c r="E15" s="32">
        <v>35</v>
      </c>
      <c r="F15" s="32">
        <v>49.5</v>
      </c>
      <c r="G15" s="32">
        <v>7.5</v>
      </c>
      <c r="N15" s="73">
        <f t="shared" si="1"/>
        <v>92</v>
      </c>
      <c r="O15" s="74">
        <v>1400</v>
      </c>
      <c r="P15" s="68"/>
      <c r="Q15" s="39">
        <f>O15-N15</f>
        <v>1308</v>
      </c>
      <c r="S15" s="58"/>
    </row>
    <row r="16" spans="1:21">
      <c r="A16" s="13" t="s">
        <v>40</v>
      </c>
      <c r="D16" s="30">
        <v>45</v>
      </c>
      <c r="G16" s="32">
        <f>45+73.55</f>
        <v>118.55</v>
      </c>
      <c r="H16" s="32">
        <f>283-235</f>
        <v>48</v>
      </c>
      <c r="I16" s="32">
        <v>31</v>
      </c>
      <c r="J16" s="32">
        <v>40</v>
      </c>
      <c r="N16" s="73">
        <f t="shared" si="1"/>
        <v>282.55</v>
      </c>
      <c r="O16" s="74"/>
      <c r="P16" s="68"/>
    </row>
    <row r="17" spans="1:21">
      <c r="A17" s="10" t="s">
        <v>41</v>
      </c>
      <c r="N17" s="73"/>
      <c r="O17" s="74"/>
      <c r="P17" s="68"/>
    </row>
    <row r="18" spans="1:21">
      <c r="A18" s="47" t="s">
        <v>25</v>
      </c>
      <c r="D18" s="38">
        <v>1063.32</v>
      </c>
      <c r="I18" s="32">
        <v>172</v>
      </c>
      <c r="N18" s="73">
        <f>SUM(B18:M18)</f>
        <v>1235.32</v>
      </c>
      <c r="O18" s="77">
        <v>3440</v>
      </c>
      <c r="P18" s="69">
        <f>O18/12*9</f>
        <v>2580</v>
      </c>
      <c r="Q18" s="3">
        <f>O18-N18</f>
        <v>2204.6800000000003</v>
      </c>
      <c r="R18" s="15">
        <f>N18-P18</f>
        <v>-1344.68</v>
      </c>
      <c r="S18" s="16"/>
      <c r="T18" s="17"/>
      <c r="U18" s="18"/>
    </row>
    <row r="19" spans="1:21">
      <c r="A19" s="41" t="s">
        <v>29</v>
      </c>
      <c r="B19" s="24">
        <v>44</v>
      </c>
      <c r="C19" s="24">
        <v>52.94</v>
      </c>
      <c r="D19" s="30">
        <v>44</v>
      </c>
      <c r="E19" s="32">
        <v>46</v>
      </c>
      <c r="F19" s="32">
        <v>47</v>
      </c>
      <c r="G19" s="32">
        <f>291-234</f>
        <v>57</v>
      </c>
      <c r="I19" s="32">
        <v>170</v>
      </c>
      <c r="J19" s="32">
        <v>46</v>
      </c>
      <c r="N19" s="73">
        <f>SUM(B19:M19)</f>
        <v>506.94</v>
      </c>
      <c r="O19" s="77">
        <v>860</v>
      </c>
      <c r="P19" s="69">
        <f>O19/12*9</f>
        <v>645</v>
      </c>
      <c r="Q19" s="3">
        <v>278.20999999999998</v>
      </c>
    </row>
    <row r="20" spans="1:21">
      <c r="A20" s="41" t="s">
        <v>30</v>
      </c>
      <c r="N20" s="73">
        <f>SUM(B20:M20)</f>
        <v>0</v>
      </c>
      <c r="O20" s="74">
        <v>0</v>
      </c>
      <c r="P20" s="68"/>
      <c r="Q20" s="5">
        <v>-20</v>
      </c>
    </row>
    <row r="21" spans="1:21">
      <c r="A21" s="13" t="s">
        <v>48</v>
      </c>
      <c r="B21" s="24">
        <v>1000</v>
      </c>
      <c r="E21" s="32">
        <v>1000</v>
      </c>
      <c r="H21" s="32">
        <v>1000</v>
      </c>
      <c r="N21" s="73">
        <f>SUM(B21:M21)</f>
        <v>3000</v>
      </c>
      <c r="O21" s="78">
        <v>3371</v>
      </c>
      <c r="P21" s="69">
        <f>O21/12*9</f>
        <v>2528.25</v>
      </c>
      <c r="Q21" s="24">
        <f>O21-N21</f>
        <v>371</v>
      </c>
      <c r="R21" s="15">
        <f>N21-P21</f>
        <v>471.75</v>
      </c>
      <c r="S21" s="16"/>
      <c r="T21" s="17"/>
      <c r="U21" s="18"/>
    </row>
    <row r="22" spans="1:21">
      <c r="A22" s="41" t="s">
        <v>42</v>
      </c>
      <c r="B22" s="24">
        <v>100.82</v>
      </c>
      <c r="C22" s="24">
        <v>166.4</v>
      </c>
      <c r="D22" s="30">
        <f>54+13</f>
        <v>67</v>
      </c>
      <c r="E22" s="32">
        <f>390-334</f>
        <v>56</v>
      </c>
      <c r="G22" s="32">
        <v>192</v>
      </c>
      <c r="N22" s="76">
        <v>767</v>
      </c>
      <c r="O22" s="78">
        <v>2598</v>
      </c>
      <c r="P22" s="69">
        <f>O22/12*9</f>
        <v>1948.5</v>
      </c>
      <c r="Q22" s="24">
        <f>O22-N22</f>
        <v>1831</v>
      </c>
      <c r="R22" s="15"/>
      <c r="S22" s="16"/>
      <c r="T22" s="17"/>
      <c r="U22" s="18"/>
    </row>
    <row r="23" spans="1:21">
      <c r="A23" s="47" t="s">
        <v>32</v>
      </c>
      <c r="N23" s="73">
        <f>SUM(B23:M23)</f>
        <v>0</v>
      </c>
      <c r="O23" s="78">
        <v>693</v>
      </c>
      <c r="P23" s="69">
        <f>O23/12*9</f>
        <v>519.75</v>
      </c>
      <c r="R23" s="23"/>
      <c r="S23" s="58"/>
    </row>
    <row r="24" spans="1:21">
      <c r="A24" s="47" t="s">
        <v>49</v>
      </c>
      <c r="N24" s="73">
        <f>SUM(B24:M24)</f>
        <v>0</v>
      </c>
      <c r="O24" s="74">
        <v>866</v>
      </c>
      <c r="P24" s="69">
        <f>O24/12*9</f>
        <v>649.5</v>
      </c>
      <c r="Q24" s="3">
        <v>866</v>
      </c>
      <c r="R24" s="15"/>
      <c r="S24" s="16"/>
      <c r="T24" s="17"/>
      <c r="U24" s="18"/>
    </row>
    <row r="25" spans="1:21">
      <c r="A25" s="41" t="s">
        <v>45</v>
      </c>
      <c r="B25" s="42">
        <v>633.09</v>
      </c>
      <c r="C25" s="42"/>
      <c r="D25" s="42"/>
      <c r="E25" s="43"/>
      <c r="F25" s="43"/>
      <c r="G25" s="43"/>
      <c r="H25" s="43"/>
      <c r="I25" s="43"/>
      <c r="J25" s="43"/>
      <c r="K25" s="43"/>
      <c r="L25" s="43"/>
      <c r="M25" s="43"/>
      <c r="N25" s="73">
        <f>SUM(B25:M25)</f>
        <v>633.09</v>
      </c>
      <c r="O25" s="77">
        <v>606</v>
      </c>
      <c r="P25" s="69">
        <f>O25/12*9</f>
        <v>454.5</v>
      </c>
      <c r="Q25" s="5">
        <v>-27</v>
      </c>
      <c r="R25" s="15"/>
      <c r="S25" s="16"/>
      <c r="T25" s="17"/>
      <c r="U25" s="18"/>
    </row>
    <row r="26" spans="1:21">
      <c r="A26" s="66" t="s">
        <v>44</v>
      </c>
      <c r="B26" s="67">
        <v>100</v>
      </c>
      <c r="C26" s="42"/>
      <c r="D26" s="42"/>
      <c r="E26" s="43"/>
      <c r="F26" s="43"/>
      <c r="G26" s="43"/>
      <c r="H26" s="43"/>
      <c r="I26" s="43"/>
      <c r="J26" s="43"/>
      <c r="K26" s="43"/>
      <c r="L26" s="43"/>
      <c r="M26" s="43"/>
      <c r="N26" s="73">
        <f>SUM(B26:M26)</f>
        <v>100</v>
      </c>
      <c r="O26" s="78" t="s">
        <v>43</v>
      </c>
      <c r="P26" s="70"/>
      <c r="Q26" s="49"/>
      <c r="R26" s="15"/>
      <c r="S26" s="16"/>
      <c r="T26" s="17"/>
      <c r="U26" s="18"/>
    </row>
    <row r="27" spans="1:21">
      <c r="A27" s="41" t="s">
        <v>31</v>
      </c>
      <c r="B27" s="42">
        <v>59.88</v>
      </c>
      <c r="C27" s="42"/>
      <c r="D27" s="42"/>
      <c r="E27" s="43"/>
      <c r="F27" s="43"/>
      <c r="G27" s="43"/>
      <c r="H27" s="43"/>
      <c r="I27" s="43"/>
      <c r="J27" s="43"/>
      <c r="K27" s="43"/>
      <c r="L27" s="43"/>
      <c r="M27" s="43"/>
      <c r="N27" s="73">
        <f>SUM(B27:M27)</f>
        <v>59.88</v>
      </c>
      <c r="O27" s="77">
        <v>0</v>
      </c>
      <c r="P27" s="70"/>
      <c r="Q27" s="5">
        <v>-71.86</v>
      </c>
      <c r="R27" s="15"/>
      <c r="S27" s="16"/>
      <c r="T27" s="17"/>
      <c r="U27" s="18"/>
    </row>
    <row r="28" spans="1:21">
      <c r="A28" s="41"/>
      <c r="B28" s="42"/>
      <c r="C28" s="42"/>
      <c r="D28" s="42"/>
      <c r="E28" s="43"/>
      <c r="F28" s="43"/>
      <c r="G28" s="43"/>
      <c r="H28" s="43"/>
      <c r="I28" s="43"/>
      <c r="J28" s="43"/>
      <c r="K28" s="43"/>
      <c r="L28" s="43"/>
      <c r="M28" s="43"/>
      <c r="N28" s="73"/>
      <c r="O28" s="77"/>
      <c r="P28" s="70"/>
      <c r="Q28" s="5"/>
      <c r="R28" s="15"/>
      <c r="S28" s="16"/>
      <c r="T28" s="17"/>
      <c r="U28" s="18"/>
    </row>
    <row r="29" spans="1:21">
      <c r="A29" s="10" t="s">
        <v>46</v>
      </c>
      <c r="N29" s="76"/>
      <c r="O29" s="78"/>
      <c r="P29" s="69"/>
      <c r="Q29" s="24"/>
      <c r="R29" s="15"/>
      <c r="S29" s="16"/>
      <c r="T29" s="17"/>
      <c r="U29" s="18"/>
    </row>
    <row r="30" spans="1:21">
      <c r="A30" s="47" t="s">
        <v>50</v>
      </c>
      <c r="B30" s="25">
        <v>28</v>
      </c>
      <c r="C30" s="25">
        <v>95</v>
      </c>
      <c r="D30" s="25">
        <v>57.1</v>
      </c>
      <c r="E30" s="34">
        <v>35</v>
      </c>
      <c r="F30" s="34">
        <f>101-49.5</f>
        <v>51.5</v>
      </c>
      <c r="G30" s="34">
        <f>384-351-7.5</f>
        <v>25.5</v>
      </c>
      <c r="H30" s="34">
        <v>46</v>
      </c>
      <c r="I30" s="34">
        <v>108</v>
      </c>
      <c r="J30" s="34"/>
      <c r="K30" s="34"/>
      <c r="L30" s="34"/>
      <c r="M30" s="34"/>
      <c r="N30" s="73">
        <f>SUM(B30:M30)</f>
        <v>446.1</v>
      </c>
      <c r="O30" s="77">
        <v>4032</v>
      </c>
      <c r="P30" s="69">
        <f>O30/12*9</f>
        <v>3024</v>
      </c>
      <c r="Q30" s="25">
        <f>O30-N30</f>
        <v>3585.9</v>
      </c>
      <c r="R30" s="15"/>
      <c r="S30" s="16"/>
      <c r="T30" s="17"/>
      <c r="U30" s="18"/>
    </row>
    <row r="31" spans="1:21">
      <c r="A31" s="47" t="s">
        <v>34</v>
      </c>
      <c r="B31" s="24">
        <f>123+229</f>
        <v>352</v>
      </c>
      <c r="C31" s="24">
        <v>94</v>
      </c>
      <c r="D31" s="30">
        <v>22</v>
      </c>
      <c r="E31" s="32">
        <v>134</v>
      </c>
      <c r="F31" s="32">
        <f>61+590</f>
        <v>651</v>
      </c>
      <c r="G31" s="32">
        <f>44+276</f>
        <v>320</v>
      </c>
      <c r="H31" s="32">
        <v>45</v>
      </c>
      <c r="I31" s="32">
        <v>114</v>
      </c>
      <c r="J31" s="32">
        <v>44</v>
      </c>
      <c r="N31" s="73">
        <f>SUM(B31:M31)</f>
        <v>1776</v>
      </c>
      <c r="O31" s="78">
        <v>3168</v>
      </c>
      <c r="P31" s="69">
        <f>O31/12*9</f>
        <v>2376</v>
      </c>
      <c r="Q31" s="3">
        <v>2560.56</v>
      </c>
      <c r="R31" s="15">
        <f>Q31/4*2</f>
        <v>1280.28</v>
      </c>
      <c r="S31" s="16"/>
      <c r="T31" s="17"/>
      <c r="U31" s="18"/>
    </row>
    <row r="32" spans="1:21">
      <c r="A32" s="41" t="s">
        <v>47</v>
      </c>
      <c r="F32" s="32">
        <v>390</v>
      </c>
      <c r="G32" s="32">
        <v>594</v>
      </c>
      <c r="N32" s="73">
        <f>SUM(B32:M32)</f>
        <v>984</v>
      </c>
      <c r="O32" s="78">
        <v>1000</v>
      </c>
      <c r="P32" s="69">
        <f>O32/12*9</f>
        <v>750</v>
      </c>
      <c r="Q32" s="3">
        <v>2560.56</v>
      </c>
      <c r="R32" s="15"/>
      <c r="S32" s="57"/>
      <c r="T32" s="17"/>
      <c r="U32" s="18"/>
    </row>
    <row r="33" spans="1:21">
      <c r="A33" s="60" t="s">
        <v>35</v>
      </c>
      <c r="B33" s="39"/>
      <c r="C33" s="39"/>
      <c r="D33" s="39">
        <f>852-390</f>
        <v>462</v>
      </c>
      <c r="E33" s="61"/>
      <c r="F33" s="61"/>
      <c r="G33" s="61">
        <f>1129-852</f>
        <v>277</v>
      </c>
      <c r="H33" s="61">
        <v>450</v>
      </c>
      <c r="I33" s="61"/>
      <c r="J33" s="61"/>
      <c r="K33" s="61"/>
      <c r="L33" s="61"/>
      <c r="M33" s="61"/>
      <c r="N33" s="76">
        <f>SUM(B33:M33)</f>
        <v>1189</v>
      </c>
      <c r="O33" s="78">
        <v>0</v>
      </c>
      <c r="P33" s="69">
        <f>O33/12*9</f>
        <v>0</v>
      </c>
      <c r="Q33" s="6">
        <v>-852</v>
      </c>
      <c r="R33" s="15">
        <f>Q33/4*2</f>
        <v>-426</v>
      </c>
      <c r="S33" s="57"/>
      <c r="T33" s="17"/>
      <c r="U33" s="18"/>
    </row>
    <row r="34" spans="1:21">
      <c r="N34" s="73"/>
      <c r="O34" s="74"/>
      <c r="P34" s="68"/>
      <c r="R34" s="15"/>
      <c r="S34" s="16"/>
      <c r="T34" s="17"/>
      <c r="U34" s="18"/>
    </row>
    <row r="35" spans="1:21">
      <c r="N35" s="73">
        <f>SUM(N11:N34)</f>
        <v>34922.449999999997</v>
      </c>
      <c r="O35" s="74">
        <f>SUM(O11:O34)</f>
        <v>64100</v>
      </c>
      <c r="P35" s="68"/>
      <c r="R35" s="15"/>
      <c r="S35" s="16"/>
      <c r="T35" s="17"/>
      <c r="U35" s="18"/>
    </row>
    <row r="36" spans="1:21" s="1" customFormat="1" ht="15.6">
      <c r="A36" s="52"/>
      <c r="B36" s="35"/>
      <c r="C36" s="35"/>
      <c r="D36" s="36"/>
      <c r="E36" s="37"/>
      <c r="F36" s="37"/>
      <c r="G36" s="37"/>
      <c r="H36" s="37"/>
      <c r="I36" s="37"/>
      <c r="J36" s="37"/>
      <c r="K36" s="37"/>
      <c r="L36" s="37"/>
      <c r="M36" s="37"/>
      <c r="N36" s="73"/>
      <c r="O36" s="74"/>
      <c r="P36" s="68"/>
      <c r="Q36" s="4"/>
      <c r="R36" s="22"/>
    </row>
    <row r="37" spans="1:21" s="41" customFormat="1" ht="15.6">
      <c r="A37" s="48" t="s">
        <v>36</v>
      </c>
      <c r="B37" s="39">
        <f t="shared" ref="B37:K37" si="2">SUM(B18:B36)</f>
        <v>2317.79</v>
      </c>
      <c r="C37" s="39">
        <f t="shared" si="2"/>
        <v>408.34000000000003</v>
      </c>
      <c r="D37" s="39">
        <f t="shared" si="2"/>
        <v>1715.4199999999998</v>
      </c>
      <c r="E37" s="39">
        <f t="shared" si="2"/>
        <v>1271</v>
      </c>
      <c r="F37" s="39">
        <f t="shared" si="2"/>
        <v>1139.5</v>
      </c>
      <c r="G37" s="39">
        <f t="shared" si="2"/>
        <v>1465.5</v>
      </c>
      <c r="H37" s="39">
        <f t="shared" si="2"/>
        <v>1541</v>
      </c>
      <c r="I37" s="39">
        <f t="shared" si="2"/>
        <v>564</v>
      </c>
      <c r="J37" s="39">
        <f t="shared" si="2"/>
        <v>90</v>
      </c>
      <c r="K37" s="39">
        <f t="shared" si="2"/>
        <v>0</v>
      </c>
      <c r="L37" s="61">
        <f>SUM(B37:K37)</f>
        <v>10512.55</v>
      </c>
      <c r="M37" s="61"/>
      <c r="N37" s="73"/>
      <c r="O37" s="78"/>
      <c r="P37" s="70"/>
      <c r="Q37" s="45"/>
      <c r="R37" s="44">
        <f>Q37/4*2</f>
        <v>0</v>
      </c>
      <c r="S37" s="45"/>
      <c r="T37" s="46"/>
      <c r="U37" s="47"/>
    </row>
    <row r="38" spans="1:21" s="41" customFormat="1" ht="15.6">
      <c r="A38" s="48" t="s">
        <v>37</v>
      </c>
      <c r="B38" s="42"/>
      <c r="C38" s="42"/>
      <c r="D38" s="42"/>
      <c r="E38" s="43"/>
      <c r="F38" s="43"/>
      <c r="G38" s="43"/>
      <c r="H38" s="43"/>
      <c r="I38" s="43"/>
      <c r="J38" s="43"/>
      <c r="K38" s="43"/>
      <c r="L38" s="43"/>
      <c r="M38" s="43"/>
      <c r="N38" s="73"/>
      <c r="O38" s="77">
        <v>1000</v>
      </c>
      <c r="P38" s="70"/>
      <c r="Q38" s="49">
        <v>1000</v>
      </c>
      <c r="R38" s="44">
        <f>Q38/4*2</f>
        <v>500</v>
      </c>
      <c r="S38" s="45"/>
      <c r="T38" s="46"/>
      <c r="U38" s="47"/>
    </row>
    <row r="39" spans="1:21" s="41" customFormat="1">
      <c r="B39" s="42"/>
      <c r="C39" s="42"/>
      <c r="D39" s="42"/>
      <c r="E39" s="43"/>
      <c r="F39" s="43"/>
      <c r="G39" s="43"/>
      <c r="H39" s="43"/>
      <c r="I39" s="43"/>
      <c r="J39" s="43"/>
      <c r="K39" s="43"/>
      <c r="L39" s="43"/>
      <c r="M39" s="43"/>
      <c r="N39" s="73"/>
      <c r="O39" s="79"/>
      <c r="P39" s="71"/>
      <c r="Q39" s="45"/>
      <c r="R39" s="44">
        <f>Q39/4*2</f>
        <v>0</v>
      </c>
      <c r="S39" s="45"/>
      <c r="T39" s="46"/>
      <c r="U39" s="47"/>
    </row>
    <row r="40" spans="1:21" s="41" customFormat="1">
      <c r="A40" s="62"/>
      <c r="B40" s="63"/>
      <c r="C40" s="63"/>
      <c r="D40" s="63"/>
      <c r="E40" s="64"/>
      <c r="F40" s="64"/>
      <c r="G40" s="64"/>
      <c r="H40" s="64"/>
      <c r="I40" s="64"/>
      <c r="J40" s="64"/>
      <c r="K40" s="64"/>
      <c r="L40" s="64"/>
      <c r="M40" s="64"/>
      <c r="N40" s="79">
        <f>SUM(N35:N39)</f>
        <v>34922.449999999997</v>
      </c>
      <c r="O40" s="79">
        <f>SUM(O35:O39)</f>
        <v>65100</v>
      </c>
      <c r="P40" s="71"/>
      <c r="Q40" s="65"/>
      <c r="R40" s="50"/>
    </row>
    <row r="41" spans="1:21" s="41" customFormat="1">
      <c r="A41" s="41" t="s">
        <v>38</v>
      </c>
      <c r="B41" s="42"/>
      <c r="C41" s="42"/>
      <c r="D41" s="42"/>
      <c r="E41" s="43"/>
      <c r="F41" s="43"/>
      <c r="G41" s="43"/>
      <c r="H41" s="43"/>
      <c r="I41" s="43"/>
      <c r="J41" s="43"/>
      <c r="K41" s="43"/>
      <c r="L41" s="43"/>
      <c r="M41" s="43"/>
      <c r="N41" s="80">
        <f>N8-N40</f>
        <v>15857.380000000005</v>
      </c>
      <c r="O41" s="80">
        <v>794</v>
      </c>
      <c r="P41" s="71"/>
      <c r="Q41" s="57"/>
      <c r="R41" s="50"/>
    </row>
    <row r="42" spans="1:21" s="41" customFormat="1">
      <c r="A42" s="42"/>
      <c r="B42" s="42"/>
      <c r="C42" s="42"/>
      <c r="D42" s="43"/>
      <c r="E42" s="43"/>
      <c r="F42" s="43"/>
      <c r="G42" s="43"/>
      <c r="H42" s="43"/>
      <c r="I42" s="43"/>
      <c r="J42" s="43"/>
      <c r="K42" s="43"/>
      <c r="L42" s="43"/>
      <c r="M42" s="40"/>
      <c r="N42" s="77"/>
      <c r="O42" s="77"/>
      <c r="P42" s="72"/>
      <c r="Q42" s="50"/>
    </row>
    <row r="43" spans="1:21" s="41" customFormat="1">
      <c r="A43" s="42"/>
      <c r="B43" s="42"/>
      <c r="C43" s="42"/>
      <c r="D43" s="43"/>
      <c r="E43" s="43"/>
      <c r="F43" s="43"/>
      <c r="G43" s="43"/>
      <c r="H43" s="43"/>
      <c r="I43" s="43"/>
      <c r="J43" s="43"/>
      <c r="K43" s="43"/>
      <c r="L43" s="43"/>
      <c r="M43" s="40"/>
      <c r="N43" s="44"/>
      <c r="O43" s="44"/>
      <c r="P43" s="49"/>
      <c r="Q43" s="50"/>
    </row>
    <row r="44" spans="1:21" s="41" customFormat="1">
      <c r="A44" s="42"/>
      <c r="B44" s="42"/>
      <c r="C44" s="42"/>
      <c r="D44" s="43"/>
      <c r="E44" s="43"/>
      <c r="F44" s="43"/>
      <c r="G44" s="43"/>
      <c r="H44" s="43"/>
      <c r="I44" s="43"/>
      <c r="J44" s="43"/>
      <c r="K44" s="43"/>
      <c r="L44" s="43"/>
      <c r="M44" s="40"/>
      <c r="N44" s="44"/>
      <c r="O44" s="44"/>
      <c r="P44" s="49"/>
      <c r="Q44" s="50"/>
    </row>
    <row r="45" spans="1:21" s="41" customFormat="1">
      <c r="B45" s="42"/>
      <c r="C45" s="42"/>
      <c r="D45" s="42"/>
      <c r="E45" s="43"/>
      <c r="F45" s="43"/>
      <c r="G45" s="43"/>
      <c r="H45" s="43"/>
      <c r="I45" s="43"/>
      <c r="J45" s="43"/>
      <c r="K45" s="43"/>
      <c r="L45" s="43"/>
      <c r="M45" s="43"/>
      <c r="N45" s="40"/>
      <c r="O45" s="44"/>
      <c r="P45" s="44"/>
      <c r="Q45" s="49"/>
      <c r="R45" s="50"/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66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6" sqref="B26"/>
    </sheetView>
  </sheetViews>
  <sheetFormatPr defaultRowHeight="14.4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Jennifer</cp:lastModifiedBy>
  <cp:revision/>
  <cp:lastPrinted>2015-11-16T09:37:35Z</cp:lastPrinted>
  <dcterms:created xsi:type="dcterms:W3CDTF">2015-06-24T10:54:01Z</dcterms:created>
  <dcterms:modified xsi:type="dcterms:W3CDTF">2016-03-13T11:54:28Z</dcterms:modified>
</cp:coreProperties>
</file>